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feq\Desktop\"/>
    </mc:Choice>
  </mc:AlternateContent>
  <xr:revisionPtr revIDLastSave="0" documentId="13_ncr:1_{FB7C2EE3-EBCF-46FF-9E02-AE527E56402B}" xr6:coauthVersionLast="46" xr6:coauthVersionMax="46" xr10:uidLastSave="{00000000-0000-0000-0000-000000000000}"/>
  <bookViews>
    <workbookView xWindow="29970" yWindow="1080" windowWidth="18720" windowHeight="13965" xr2:uid="{67661800-A1A2-4C92-BED2-2B6A5F6F9E98}"/>
  </bookViews>
  <sheets>
    <sheet name="Risk_Management(L)" sheetId="1" r:id="rId1"/>
  </sheets>
  <externalReferences>
    <externalReference r:id="rId2"/>
    <externalReference r:id="rId3"/>
    <externalReference r:id="rId4"/>
    <externalReference r:id="rId5"/>
  </externalReferences>
  <definedNames>
    <definedName name="Actual">(PeriodInActual*('[4]Strategy Process'!$E1&gt;0))*PeriodInPlan</definedName>
    <definedName name="ActualBeyond">PeriodInActual*('[4]Strategy Process'!$E1&gt;0)</definedName>
    <definedName name="asd">#REF!</definedName>
    <definedName name="CIQWBGuid" hidden="1">"2cd8126d-26c3-430c-b7fa-a069e3a1fc62"</definedName>
    <definedName name="covar">#REF!</definedName>
    <definedName name="Forecast">#REF!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43412.7003240741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PercentComplete">PercentCompleteBeyond*PeriodInPlan</definedName>
    <definedName name="PercentCompleteBeyond">('[4]Strategy Process'!A$4=MEDIAN('[4]Strategy Process'!A$4,'[4]Strategy Process'!$E1,'[4]Strategy Process'!$E1+'[4]Strategy Process'!$F1)*('[4]Strategy Process'!$E1&gt;0))*(('[4]Strategy Process'!A$4&lt;(INT('[4]Strategy Process'!$E1+'[4]Strategy Process'!$F1*'[4]Strategy Process'!$G1)))+('[4]Strategy Process'!A$4='[4]Strategy Process'!$E1))*('[4]Strategy Process'!$G1&gt;0)</definedName>
    <definedName name="period_selected">'[4]Strategy Process'!$H$2</definedName>
    <definedName name="PeriodInActual">'[4]Strategy Process'!A$4=MEDIAN('[4]Strategy Process'!A$4,'[4]Strategy Process'!$E1,'[4]Strategy Process'!$E1+'[4]Strategy Process'!$F1-1)</definedName>
    <definedName name="PeriodInPlan">'[4]Strategy Process'!A$4=MEDIAN('[4]Strategy Process'!A$4,'[4]Strategy Process'!$C1,'[4]Strategy Process'!$C1+'[4]Strategy Process'!$D1-1)</definedName>
    <definedName name="Plan">PeriodInPlan*('[4]Strategy Process'!$C1&gt;0)</definedName>
    <definedName name="Step_1">#REF!</definedName>
    <definedName name="Step_2">#REF!</definedName>
    <definedName name="Step_3">#REF!</definedName>
    <definedName name="Step_4">#REF!</definedName>
    <definedName name="Step_5">#REF!</definedName>
    <definedName name="Step_6">#REF!</definedName>
    <definedName name="Step1">#REF!</definedName>
    <definedName name="Step2">#REF!</definedName>
    <definedName name="Step3">#REF!</definedName>
    <definedName name="Step4">#REF!</definedName>
    <definedName name="Step5">#REF!</definedName>
    <definedName name="Step6">#REF!</definedName>
    <definedName name="var_aapl">#REF!</definedName>
    <definedName name="var_gld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3" i="1" l="1"/>
  <c r="C25" i="1"/>
  <c r="C19" i="1"/>
  <c r="C11" i="1"/>
  <c r="C11" i="1" a="1"/>
  <c r="C10" i="1" a="1"/>
  <c r="C10" i="1" s="1"/>
  <c r="C3" i="1" a="1"/>
  <c r="C3" i="1" s="1"/>
  <c r="C7" i="1" s="1"/>
  <c r="C20" i="1" s="1"/>
  <c r="C22" i="1" l="1"/>
  <c r="C34" i="1" s="1"/>
  <c r="C17" i="1"/>
  <c r="C21" i="1"/>
  <c r="C23" i="1"/>
  <c r="C27" i="1"/>
  <c r="D27" i="1" s="1"/>
  <c r="C12" i="1"/>
  <c r="C18" i="1"/>
  <c r="D18" i="1" s="1"/>
  <c r="C26" i="1"/>
  <c r="C2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jafeq</author>
  </authors>
  <commentList>
    <comment ref="A3" authorId="0" shapeId="0" xr:uid="{064A21C7-1317-459F-89E5-07009EBFDB29}">
      <text>
        <r>
          <rPr>
            <b/>
            <sz val="9"/>
            <color indexed="81"/>
            <rFont val="Tahoma"/>
            <family val="2"/>
          </rPr>
          <t>INPUT: The equity amount on your portfolio</t>
        </r>
      </text>
    </comment>
    <comment ref="A5" authorId="0" shapeId="0" xr:uid="{F0F0A972-0E6D-436F-8045-A0BEDF885FBF}">
      <text>
        <r>
          <rPr>
            <b/>
            <sz val="9"/>
            <color indexed="81"/>
            <rFont val="Tahoma"/>
            <family val="2"/>
          </rPr>
          <t xml:space="preserve">INPUT: The percentage of your account you want to risk according to your system and investor tolerance profile. 
</t>
        </r>
        <r>
          <rPr>
            <b/>
            <i/>
            <sz val="9"/>
            <color indexed="81"/>
            <rFont val="Tahoma"/>
            <family val="2"/>
          </rPr>
          <t>According to Dr Alexander Elder you should never risk more than 2% of capital on a single trade.</t>
        </r>
      </text>
    </comment>
    <comment ref="A6" authorId="0" shapeId="0" xr:uid="{7ED326AB-1A58-4C96-8BB0-CEC962236EF2}">
      <text>
        <r>
          <rPr>
            <b/>
            <sz val="9"/>
            <color indexed="81"/>
            <rFont val="Tahoma"/>
            <family val="2"/>
          </rPr>
          <t>INPUT: The reward multiple you plan to achieve on the position.</t>
        </r>
      </text>
    </comment>
    <comment ref="A7" authorId="0" shapeId="0" xr:uid="{593B1DE7-8BFC-440A-9187-0643918A5BD9}">
      <text>
        <r>
          <rPr>
            <b/>
            <sz val="9"/>
            <color indexed="81"/>
            <rFont val="Tahoma"/>
            <family val="2"/>
          </rPr>
          <t>OUTPUT: The currency value of the position risk percentage.</t>
        </r>
      </text>
    </comment>
    <comment ref="A9" authorId="0" shapeId="0" xr:uid="{47CCF842-41DE-4B08-B61B-A48A5526CB12}">
      <text>
        <r>
          <rPr>
            <b/>
            <sz val="9"/>
            <color indexed="81"/>
            <rFont val="Tahoma"/>
            <family val="2"/>
          </rPr>
          <t>INPUT: The financial instrument that the position will be taken on.</t>
        </r>
      </text>
    </comment>
    <comment ref="A10" authorId="0" shapeId="0" xr:uid="{48BE79A2-9B72-4B6B-9F09-1EEEA58019A9}">
      <text>
        <r>
          <rPr>
            <b/>
            <sz val="9"/>
            <color indexed="81"/>
            <rFont val="Tahoma"/>
            <family val="2"/>
          </rPr>
          <t>INPUT: The current price of the financial instrument.</t>
        </r>
      </text>
    </comment>
    <comment ref="A13" authorId="0" shapeId="0" xr:uid="{37705B6C-AC93-48FF-979D-634AE57B7E01}">
      <text>
        <r>
          <rPr>
            <b/>
            <sz val="9"/>
            <color indexed="81"/>
            <rFont val="Tahoma"/>
            <family val="2"/>
          </rPr>
          <t>INPUT: The Minimum Maintenance Margin the broker requires to open a position on the financial instrument.</t>
        </r>
      </text>
    </comment>
    <comment ref="A14" authorId="0" shapeId="0" xr:uid="{92912390-F6FE-49A8-BCE0-E8BE5A9152B2}">
      <text>
        <r>
          <rPr>
            <b/>
            <sz val="9"/>
            <color indexed="81"/>
            <rFont val="Tahoma"/>
            <family val="2"/>
          </rPr>
          <t>INPUT: The Cost Per Pip of the financial instrument.</t>
        </r>
      </text>
    </comment>
    <comment ref="A15" authorId="0" shapeId="0" xr:uid="{10F31824-FAC5-47A4-93C9-9E75776B7AB6}">
      <text>
        <r>
          <rPr>
            <b/>
            <sz val="9"/>
            <color indexed="81"/>
            <rFont val="Tahoma"/>
            <family val="2"/>
          </rPr>
          <t>INPUT: The lot size the position will be put up on. 
Micro = 1000
Mini = 10,000
Standard = 100,000</t>
        </r>
      </text>
    </comment>
    <comment ref="A16" authorId="0" shapeId="0" xr:uid="{2D20D94B-3A1A-4F88-927E-4A475C5CC90D}">
      <text>
        <r>
          <rPr>
            <b/>
            <sz val="9"/>
            <color indexed="81"/>
            <rFont val="Tahoma"/>
            <family val="2"/>
          </rPr>
          <t>OUTPUT: The distance to stop/liquidate your position in pips from the current price.</t>
        </r>
      </text>
    </comment>
    <comment ref="A19" authorId="0" shapeId="0" xr:uid="{5D772CD8-0C99-4631-ADDF-B723EAFE771E}">
      <text>
        <r>
          <rPr>
            <b/>
            <sz val="9"/>
            <color indexed="81"/>
            <rFont val="Tahoma"/>
            <family val="2"/>
          </rPr>
          <t>OUTPUT: The amount the account gets credited or debited each time the instrument moves up or down one pip.</t>
        </r>
      </text>
    </comment>
    <comment ref="A20" authorId="0" shapeId="0" xr:uid="{D0DDD6A2-80E0-4782-A295-8A53F661E418}">
      <text>
        <r>
          <rPr>
            <b/>
            <sz val="9"/>
            <color indexed="81"/>
            <rFont val="Tahoma"/>
            <family val="2"/>
          </rPr>
          <t>OUTPUT: The number of contracts to be acquired.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21" authorId="0" shapeId="0" xr:uid="{AE360645-1ABA-4EFE-BD6C-48A0066DF596}">
      <text>
        <r>
          <rPr>
            <b/>
            <sz val="9"/>
            <color indexed="81"/>
            <rFont val="Tahoma"/>
            <family val="2"/>
          </rPr>
          <t xml:space="preserve">OUTPUT: The total cost of the position.
</t>
        </r>
      </text>
    </comment>
    <comment ref="A22" authorId="0" shapeId="0" xr:uid="{0D5291B3-E095-42E6-810A-0C33A9B96932}">
      <text>
        <r>
          <rPr>
            <b/>
            <sz val="9"/>
            <color indexed="81"/>
            <rFont val="Tahoma"/>
            <family val="2"/>
          </rPr>
          <t>OUTPUT: The real value of the position.</t>
        </r>
      </text>
    </comment>
    <comment ref="A23" authorId="0" shapeId="0" xr:uid="{1C52E379-56BF-4C9D-917C-7FBBE7183183}">
      <text>
        <r>
          <rPr>
            <b/>
            <sz val="9"/>
            <color indexed="81"/>
            <rFont val="Tahoma"/>
            <family val="2"/>
          </rPr>
          <t xml:space="preserve">OUTPUT: The leverage ratio of the portfolio.
</t>
        </r>
      </text>
    </comment>
    <comment ref="A25" authorId="0" shapeId="0" xr:uid="{13362360-CED3-4C1B-BA67-F7C98153A8FF}">
      <text>
        <r>
          <rPr>
            <b/>
            <sz val="9"/>
            <color indexed="81"/>
            <rFont val="Tahoma"/>
            <family val="2"/>
          </rPr>
          <t>OUTPUT: The distance for profit in pips from the current price of the financial instrument.</t>
        </r>
      </text>
    </comment>
    <comment ref="A26" authorId="0" shapeId="0" xr:uid="{7C852E6C-2BEC-440E-9FE6-D3A8E0B0B5D9}">
      <text>
        <r>
          <rPr>
            <b/>
            <sz val="9"/>
            <color indexed="81"/>
            <rFont val="Tahoma"/>
            <family val="2"/>
          </rPr>
          <t>OUTPUT: The expected profit in currency of the position.</t>
        </r>
      </text>
    </comment>
    <comment ref="A27" authorId="0" shapeId="0" xr:uid="{035B4947-7AA6-47E4-88BD-1A59179475BA}">
      <text>
        <r>
          <rPr>
            <b/>
            <sz val="9"/>
            <color indexed="81"/>
            <rFont val="Tahoma"/>
            <family val="2"/>
          </rPr>
          <t>OUTPUT:  Target Price for the Instrument</t>
        </r>
      </text>
    </comment>
    <comment ref="A28" authorId="0" shapeId="0" xr:uid="{2BB1D7D2-EF4E-4568-8DEC-91DDA49B8A86}">
      <text>
        <r>
          <rPr>
            <b/>
            <sz val="9"/>
            <color indexed="81"/>
            <rFont val="Tahoma"/>
            <family val="2"/>
          </rPr>
          <t>OUTPUT: The account's profit percentage of the position.</t>
        </r>
      </text>
    </comment>
    <comment ref="A30" authorId="0" shapeId="0" xr:uid="{D2D27405-FEFD-4114-BB97-DD661E8874D3}">
      <text>
        <r>
          <rPr>
            <b/>
            <sz val="9"/>
            <color indexed="81"/>
            <rFont val="Tahoma"/>
            <family val="2"/>
          </rPr>
          <t xml:space="preserve">INPUT: The expected volatility of the financial instrument in the timeframe to be holded. </t>
        </r>
        <r>
          <rPr>
            <b/>
            <i/>
            <sz val="9"/>
            <color indexed="81"/>
            <rFont val="Tahoma"/>
            <family val="2"/>
          </rPr>
          <t>(usually weekly)</t>
        </r>
      </text>
    </comment>
    <comment ref="A31" authorId="0" shapeId="0" xr:uid="{B66C2ACA-1323-4C33-98BE-B04E993FFE60}">
      <text>
        <r>
          <rPr>
            <b/>
            <sz val="9"/>
            <color indexed="81"/>
            <rFont val="Tahoma"/>
            <family val="2"/>
          </rPr>
          <t>INPUT: The number of days the position is to be holded on the account.</t>
        </r>
      </text>
    </comment>
    <comment ref="A32" authorId="0" shapeId="0" xr:uid="{FB02F647-DA72-4095-ABE3-72345E410F5C}">
      <text>
        <r>
          <rPr>
            <b/>
            <sz val="9"/>
            <color indexed="81"/>
            <rFont val="Tahoma"/>
            <family val="2"/>
          </rPr>
          <t>INPUT: The confidence level of the analysis of the position outcome.</t>
        </r>
      </text>
    </comment>
    <comment ref="A33" authorId="0" shapeId="0" xr:uid="{2C5240AD-6392-4DF8-A06A-61FDEF4C22BF}">
      <text>
        <r>
          <rPr>
            <b/>
            <sz val="9"/>
            <color indexed="81"/>
            <rFont val="Tahoma"/>
            <family val="2"/>
          </rPr>
          <t>OUTPUT: The random probability of a stress event.</t>
        </r>
      </text>
    </comment>
    <comment ref="A34" authorId="0" shapeId="0" xr:uid="{B6692E35-B19A-47C7-89B8-5FE099749F32}">
      <text>
        <r>
          <rPr>
            <b/>
            <sz val="9"/>
            <color indexed="81"/>
            <rFont val="Tahoma"/>
            <family val="2"/>
          </rPr>
          <t>OUTPUT: The expected drawdown or loss of the portafolio.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<sst xmlns="http://schemas.openxmlformats.org/spreadsheetml/2006/main" count="32" uniqueCount="31">
  <si>
    <r>
      <rPr>
        <b/>
        <sz val="16"/>
        <color theme="0"/>
        <rFont val="Arial"/>
        <family val="2"/>
      </rPr>
      <t>Risk Management Indicator</t>
    </r>
    <r>
      <rPr>
        <b/>
        <sz val="16"/>
        <color theme="5"/>
        <rFont val="Arial"/>
        <family val="2"/>
      </rPr>
      <t xml:space="preserve">                                       </t>
    </r>
  </si>
  <si>
    <t>Account Equity</t>
  </si>
  <si>
    <t>Position Risk Percentage</t>
  </si>
  <si>
    <t>Reward to Risk Ratio</t>
  </si>
  <si>
    <t>: 1</t>
  </si>
  <si>
    <t>Position Risk Value</t>
  </si>
  <si>
    <t>Instrument</t>
  </si>
  <si>
    <t>SPX500</t>
  </si>
  <si>
    <t xml:space="preserve">Bid Price </t>
  </si>
  <si>
    <t>Ask Price</t>
  </si>
  <si>
    <t>Spread</t>
  </si>
  <si>
    <t>MMR</t>
  </si>
  <si>
    <t>Pip Cost</t>
  </si>
  <si>
    <t>Lot Size</t>
  </si>
  <si>
    <t>Stop Loss in Pips</t>
  </si>
  <si>
    <t>Stop Loss in $</t>
  </si>
  <si>
    <t>Stop Loss Price</t>
  </si>
  <si>
    <t>Pip Value</t>
  </si>
  <si>
    <t>Lots</t>
  </si>
  <si>
    <t>Position Cost</t>
  </si>
  <si>
    <t>Position Value</t>
  </si>
  <si>
    <t>Applied Leverage</t>
  </si>
  <si>
    <t>Limit Profit in Pips</t>
  </si>
  <si>
    <t>Limit Profit in $</t>
  </si>
  <si>
    <t>Profit Target Price</t>
  </si>
  <si>
    <t>Position Profit Margin %</t>
  </si>
  <si>
    <t>Expected Volatility</t>
  </si>
  <si>
    <t>Time (days)</t>
  </si>
  <si>
    <t>Confidence level</t>
  </si>
  <si>
    <t>Stress event</t>
  </si>
  <si>
    <t>Value at Risk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</si>
</sst>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4" formatCode="_(&quot;$&quot;* #,##0.00_);_(&quot;$&quot;* \(#,##0.00\);_(&quot;$&quot;* &quot;-&quot;??_);_(@_)"/>
    <numFmt numFmtId="164" formatCode="\ h:mm\ m/d/yyyy"/>
    <numFmt numFmtId="165" formatCode="_(&quot;$&quot;* #,##0.0000_);_(&quot;$&quot;* \(#,##0.0000\);_(&quot;$&quot;* &quot;-&quot;????_);_(@_)"/>
    <numFmt numFmtId="166" formatCode="_(&quot;$&quot;* #,##0.00000_);_(&quot;$&quot;* \(#,##0.00000\);_(&quot;$&quot;* &quot;-&quot;??_);_(@_)"/>
    <numFmt numFmtId="167" formatCode="_(* #,##0_);_(* \(#,##0\);_(* &quot;-&quot;??_);_(@_)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5"/>
      <name val="Arial"/>
      <family val="2"/>
    </font>
    <font>
      <b/>
      <sz val="16"/>
      <color theme="0"/>
      <name val="Arial"/>
      <family val="2"/>
    </font>
    <font>
      <sz val="11"/>
      <color theme="1"/>
      <name val="Arial"/>
      <family val="2"/>
    </font>
    <font>
      <b/>
      <u/>
      <sz val="8"/>
      <color theme="0"/>
      <name val="Arial"/>
      <family val="2"/>
    </font>
    <font>
      <b/>
      <sz val="10"/>
      <color theme="0" tint="-0.34998626667073579"/>
      <name val="Arial"/>
      <family val="2"/>
    </font>
    <font>
      <b/>
      <sz val="12"/>
      <name val="Arial"/>
      <family val="2"/>
    </font>
    <font>
      <b/>
      <sz val="8"/>
      <color theme="0"/>
      <name val="Arial"/>
      <family val="2"/>
    </font>
    <font>
      <sz val="12"/>
      <name val="Arial"/>
      <family val="2"/>
    </font>
    <font>
      <sz val="14"/>
      <color rgb="FF002060"/>
      <name val="Calibri"/>
      <family val="2"/>
      <scheme val="minor"/>
    </font>
    <font>
      <sz val="14"/>
      <color rgb="FF002060"/>
      <name val="Arial"/>
      <family val="2"/>
    </font>
    <font>
      <b/>
      <sz val="14"/>
      <color rgb="FFFF0000"/>
      <name val="Calibri"/>
      <family val="2"/>
      <scheme val="minor"/>
    </font>
    <font>
      <b/>
      <sz val="14"/>
      <color rgb="FF0070C0"/>
      <name val="Calibri"/>
      <family val="2"/>
      <scheme val="minor"/>
    </font>
    <font>
      <sz val="11"/>
      <color theme="0"/>
      <name val="Arial"/>
      <family val="2"/>
    </font>
    <font>
      <b/>
      <sz val="14"/>
      <color rgb="FF00B050"/>
      <name val="Calibri"/>
      <family val="2"/>
      <scheme val="minor"/>
    </font>
    <font>
      <sz val="12"/>
      <color theme="1"/>
      <name val="Arial"/>
      <family val="2"/>
    </font>
    <font>
      <sz val="14"/>
      <color theme="1"/>
      <name val="Arial"/>
      <family val="2"/>
    </font>
    <font>
      <sz val="11"/>
      <color theme="0" tint="-0.34998626667073579"/>
      <name val="Arial"/>
      <family val="2"/>
    </font>
    <font>
      <sz val="11"/>
      <name val="Arial"/>
      <family val="2"/>
    </font>
    <font>
      <sz val="11"/>
      <name val="Calibri"/>
      <family val="2"/>
      <scheme val="minor"/>
    </font>
    <font>
      <b/>
      <sz val="9"/>
      <color indexed="81"/>
      <name val="Tahoma"/>
      <family val="2"/>
    </font>
    <font>
      <b/>
      <i/>
      <sz val="9"/>
      <color indexed="81"/>
      <name val="Tahoma"/>
      <family val="2"/>
    </font>
    <font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thin">
        <color rgb="FF7F7F7F"/>
      </right>
      <top style="thin">
        <color rgb="FF7F7F7F"/>
      </top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/>
      <top style="thin">
        <color rgb="FF7F7F7F"/>
      </top>
      <bottom style="thin">
        <color rgb="FF3F3F3F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2" borderId="1" applyNumberFormat="0" applyAlignment="0" applyProtection="0"/>
    <xf numFmtId="0" fontId="3" fillId="3" borderId="2" applyNumberFormat="0" applyAlignment="0" applyProtection="0"/>
  </cellStyleXfs>
  <cellXfs count="56">
    <xf numFmtId="0" fontId="0" fillId="0" borderId="0" xfId="0"/>
    <xf numFmtId="0" fontId="5" fillId="4" borderId="0" xfId="0" applyFont="1" applyFill="1" applyAlignment="1">
      <alignment horizontal="center" vertical="center" wrapText="1"/>
    </xf>
    <xf numFmtId="0" fontId="7" fillId="5" borderId="0" xfId="0" applyFont="1" applyFill="1"/>
    <xf numFmtId="0" fontId="8" fillId="4" borderId="0" xfId="0" applyFont="1" applyFill="1" applyAlignment="1">
      <alignment horizontal="center"/>
    </xf>
    <xf numFmtId="164" fontId="9" fillId="5" borderId="3" xfId="0" applyNumberFormat="1" applyFont="1" applyFill="1" applyBorder="1" applyAlignment="1">
      <alignment horizontal="left" vertical="center" wrapText="1" indent="1"/>
    </xf>
    <xf numFmtId="0" fontId="10" fillId="5" borderId="0" xfId="0" applyFont="1" applyFill="1" applyAlignment="1">
      <alignment horizontal="center" wrapText="1"/>
    </xf>
    <xf numFmtId="0" fontId="10" fillId="5" borderId="4" xfId="0" applyFont="1" applyFill="1" applyBorder="1" applyAlignment="1">
      <alignment horizontal="right" vertical="center" wrapText="1"/>
    </xf>
    <xf numFmtId="0" fontId="11" fillId="4" borderId="0" xfId="0" applyFont="1" applyFill="1" applyAlignment="1">
      <alignment horizontal="center"/>
    </xf>
    <xf numFmtId="0" fontId="12" fillId="5" borderId="3" xfId="0" applyFont="1" applyFill="1" applyBorder="1" applyAlignment="1">
      <alignment horizontal="left" indent="1"/>
    </xf>
    <xf numFmtId="44" fontId="13" fillId="2" borderId="5" xfId="2" applyNumberFormat="1" applyFont="1" applyBorder="1" applyAlignment="1">
      <alignment horizontal="center"/>
    </xf>
    <xf numFmtId="0" fontId="13" fillId="2" borderId="6" xfId="2" applyFont="1" applyBorder="1" applyAlignment="1">
      <alignment horizontal="right"/>
    </xf>
    <xf numFmtId="0" fontId="14" fillId="5" borderId="0" xfId="0" applyFont="1" applyFill="1" applyAlignment="1">
      <alignment horizontal="center"/>
    </xf>
    <xf numFmtId="0" fontId="14" fillId="5" borderId="4" xfId="0" applyFont="1" applyFill="1" applyBorder="1" applyAlignment="1">
      <alignment horizontal="right"/>
    </xf>
    <xf numFmtId="10" fontId="13" fillId="2" borderId="5" xfId="2" applyNumberFormat="1" applyFont="1" applyBorder="1" applyAlignment="1">
      <alignment horizontal="right"/>
    </xf>
    <xf numFmtId="2" fontId="13" fillId="2" borderId="5" xfId="2" applyNumberFormat="1" applyFont="1" applyBorder="1" applyAlignment="1">
      <alignment horizontal="right"/>
    </xf>
    <xf numFmtId="44" fontId="13" fillId="2" borderId="7" xfId="2" applyNumberFormat="1" applyFont="1" applyBorder="1" applyAlignment="1">
      <alignment horizontal="left"/>
    </xf>
    <xf numFmtId="0" fontId="10" fillId="5" borderId="3" xfId="0" applyFont="1" applyFill="1" applyBorder="1" applyAlignment="1">
      <alignment horizontal="left" indent="1"/>
    </xf>
    <xf numFmtId="44" fontId="15" fillId="3" borderId="8" xfId="3" applyNumberFormat="1" applyFont="1" applyBorder="1" applyAlignment="1" applyProtection="1">
      <alignment horizontal="center"/>
    </xf>
    <xf numFmtId="0" fontId="16" fillId="3" borderId="9" xfId="3" applyFont="1" applyBorder="1" applyAlignment="1" applyProtection="1">
      <alignment horizontal="right"/>
    </xf>
    <xf numFmtId="165" fontId="14" fillId="5" borderId="0" xfId="0" applyNumberFormat="1" applyFont="1" applyFill="1" applyAlignment="1">
      <alignment horizontal="center"/>
    </xf>
    <xf numFmtId="0" fontId="13" fillId="2" borderId="5" xfId="2" applyFont="1" applyBorder="1" applyAlignment="1">
      <alignment horizontal="right"/>
    </xf>
    <xf numFmtId="166" fontId="17" fillId="5" borderId="0" xfId="0" applyNumberFormat="1" applyFont="1" applyFill="1"/>
    <xf numFmtId="166" fontId="13" fillId="2" borderId="5" xfId="2" applyNumberFormat="1" applyFont="1" applyBorder="1" applyAlignment="1">
      <alignment horizontal="center"/>
    </xf>
    <xf numFmtId="166" fontId="13" fillId="2" borderId="6" xfId="2" applyNumberFormat="1" applyFont="1" applyBorder="1" applyAlignment="1">
      <alignment horizontal="right"/>
    </xf>
    <xf numFmtId="167" fontId="13" fillId="2" borderId="10" xfId="2" applyNumberFormat="1" applyFont="1" applyBorder="1" applyAlignment="1">
      <alignment horizontal="center"/>
    </xf>
    <xf numFmtId="44" fontId="15" fillId="3" borderId="8" xfId="3" applyNumberFormat="1" applyFont="1" applyBorder="1" applyAlignment="1">
      <alignment horizontal="right"/>
    </xf>
    <xf numFmtId="10" fontId="15" fillId="3" borderId="9" xfId="1" applyNumberFormat="1" applyFont="1" applyFill="1" applyBorder="1" applyAlignment="1">
      <alignment horizontal="right"/>
    </xf>
    <xf numFmtId="44" fontId="16" fillId="3" borderId="8" xfId="3" applyNumberFormat="1" applyFont="1" applyBorder="1" applyAlignment="1">
      <alignment horizontal="center"/>
    </xf>
    <xf numFmtId="0" fontId="16" fillId="3" borderId="9" xfId="3" applyFont="1" applyBorder="1" applyAlignment="1">
      <alignment horizontal="right"/>
    </xf>
    <xf numFmtId="1" fontId="16" fillId="3" borderId="8" xfId="3" applyNumberFormat="1" applyFont="1" applyBorder="1" applyAlignment="1">
      <alignment horizontal="right"/>
    </xf>
    <xf numFmtId="44" fontId="16" fillId="3" borderId="9" xfId="3" applyNumberFormat="1" applyFont="1" applyBorder="1" applyAlignment="1">
      <alignment horizontal="right"/>
    </xf>
    <xf numFmtId="0" fontId="16" fillId="3" borderId="9" xfId="3" applyFont="1" applyBorder="1" applyAlignment="1">
      <alignment horizontal="left"/>
    </xf>
    <xf numFmtId="2" fontId="16" fillId="3" borderId="8" xfId="3" applyNumberFormat="1" applyFont="1" applyBorder="1" applyAlignment="1">
      <alignment horizontal="right"/>
    </xf>
    <xf numFmtId="0" fontId="14" fillId="5" borderId="0" xfId="0" applyFont="1" applyFill="1"/>
    <xf numFmtId="2" fontId="18" fillId="3" borderId="8" xfId="3" applyNumberFormat="1" applyFont="1" applyBorder="1" applyAlignment="1">
      <alignment horizontal="right"/>
    </xf>
    <xf numFmtId="0" fontId="18" fillId="3" borderId="9" xfId="3" applyFont="1" applyBorder="1" applyAlignment="1">
      <alignment horizontal="right"/>
    </xf>
    <xf numFmtId="44" fontId="18" fillId="3" borderId="8" xfId="3" applyNumberFormat="1" applyFont="1" applyBorder="1" applyAlignment="1">
      <alignment horizontal="center"/>
    </xf>
    <xf numFmtId="44" fontId="18" fillId="3" borderId="8" xfId="3" applyNumberFormat="1" applyFont="1" applyBorder="1" applyAlignment="1">
      <alignment horizontal="right"/>
    </xf>
    <xf numFmtId="10" fontId="18" fillId="3" borderId="9" xfId="1" applyNumberFormat="1" applyFont="1" applyFill="1" applyBorder="1" applyAlignment="1">
      <alignment horizontal="right"/>
    </xf>
    <xf numFmtId="10" fontId="18" fillId="3" borderId="8" xfId="3" applyNumberFormat="1" applyFont="1" applyBorder="1" applyAlignment="1">
      <alignment horizontal="right"/>
    </xf>
    <xf numFmtId="10" fontId="18" fillId="3" borderId="9" xfId="3" applyNumberFormat="1" applyFont="1" applyBorder="1" applyAlignment="1">
      <alignment horizontal="right"/>
    </xf>
    <xf numFmtId="0" fontId="19" fillId="5" borderId="0" xfId="0" applyFont="1" applyFill="1"/>
    <xf numFmtId="0" fontId="20" fillId="5" borderId="0" xfId="0" applyFont="1" applyFill="1"/>
    <xf numFmtId="10" fontId="13" fillId="2" borderId="6" xfId="2" applyNumberFormat="1" applyFont="1" applyBorder="1" applyAlignment="1">
      <alignment horizontal="center"/>
    </xf>
    <xf numFmtId="9" fontId="13" fillId="2" borderId="5" xfId="2" applyNumberFormat="1" applyFont="1" applyBorder="1" applyAlignment="1">
      <alignment horizontal="right"/>
    </xf>
    <xf numFmtId="0" fontId="13" fillId="2" borderId="7" xfId="2" applyFont="1" applyBorder="1" applyAlignment="1">
      <alignment horizontal="right"/>
    </xf>
    <xf numFmtId="2" fontId="15" fillId="3" borderId="8" xfId="3" applyNumberFormat="1" applyFont="1" applyBorder="1" applyAlignment="1">
      <alignment horizontal="right"/>
    </xf>
    <xf numFmtId="44" fontId="15" fillId="3" borderId="8" xfId="3" applyNumberFormat="1" applyFont="1" applyBorder="1" applyAlignment="1">
      <alignment horizontal="center"/>
    </xf>
    <xf numFmtId="10" fontId="16" fillId="3" borderId="9" xfId="3" applyNumberFormat="1" applyFont="1" applyBorder="1" applyAlignment="1">
      <alignment horizontal="center"/>
    </xf>
    <xf numFmtId="0" fontId="21" fillId="5" borderId="11" xfId="0" applyFont="1" applyFill="1" applyBorder="1"/>
    <xf numFmtId="0" fontId="22" fillId="5" borderId="12" xfId="0" applyFont="1" applyFill="1" applyBorder="1" applyAlignment="1">
      <alignment horizontal="center"/>
    </xf>
    <xf numFmtId="0" fontId="22" fillId="5" borderId="13" xfId="0" applyFont="1" applyFill="1" applyBorder="1" applyAlignment="1">
      <alignment horizontal="right"/>
    </xf>
    <xf numFmtId="0" fontId="4" fillId="5" borderId="0" xfId="0" applyFont="1" applyFill="1" applyAlignment="1">
      <alignment horizontal="center"/>
    </xf>
    <xf numFmtId="0" fontId="0" fillId="5" borderId="0" xfId="0" applyFill="1"/>
    <xf numFmtId="0" fontId="23" fillId="5" borderId="0" xfId="0" applyFont="1" applyFill="1" applyAlignment="1">
      <alignment horizontal="center"/>
    </xf>
    <xf numFmtId="0" fontId="23" fillId="5" borderId="0" xfId="0" applyFont="1" applyFill="1"/>
  </cellXfs>
  <cellStyles count="4">
    <cellStyle name="Input" xfId="2" builtinId="20"/>
    <cellStyle name="Normal" xfId="0" builtinId="0"/>
    <cellStyle name="Output" xfId="3" builtinId="21"/>
    <cellStyle name="Percent" xfId="1" builtinId="5"/>
  </cellStyles>
  <dxfs count="0"/>
  <tableStyles count="1" defaultTableStyle="TableStyleMedium2" defaultPivotStyle="PivotStyleLight16">
    <tableStyle name="Invisible" pivot="0" table="0" count="0" xr9:uid="{C9E9D251-1ABD-4D26-9147-1C8C2F0AC6E4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327496664151528E-2"/>
          <c:y val="0.11559101958473915"/>
          <c:w val="0.85953031082149389"/>
          <c:h val="0.86911068739455444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BB8-483C-99D5-4258C8E10AE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BB8-483C-99D5-4258C8E10AE4}"/>
              </c:ext>
            </c:extLst>
          </c:dPt>
          <c:dPt>
            <c:idx val="2"/>
            <c:bubble3D val="0"/>
            <c:spPr>
              <a:solidFill>
                <a:srgbClr val="C0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DBB8-483C-99D5-4258C8E10AE4}"/>
              </c:ext>
            </c:extLst>
          </c:dPt>
          <c:dPt>
            <c:idx val="3"/>
            <c:bubble3D val="0"/>
            <c:spPr>
              <a:solidFill>
                <a:srgbClr val="FFC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DBB8-483C-99D5-4258C8E10AE4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DBB8-483C-99D5-4258C8E10AE4}"/>
              </c:ext>
            </c:extLst>
          </c:dPt>
          <c:dPt>
            <c:idx val="5"/>
            <c:bubble3D val="0"/>
            <c:spPr>
              <a:solidFill>
                <a:srgbClr val="92D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DBB8-483C-99D5-4258C8E10AE4}"/>
              </c:ext>
            </c:extLst>
          </c:dPt>
          <c:dPt>
            <c:idx val="6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DBB8-483C-99D5-4258C8E10AE4}"/>
              </c:ext>
            </c:extLst>
          </c:dPt>
          <c:dLbls>
            <c:dLbl>
              <c:idx val="0"/>
              <c:layout>
                <c:manualLayout>
                  <c:x val="-5.9880248076538127E-2"/>
                  <c:y val="0.1265996881166190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BB8-483C-99D5-4258C8E10AE4}"/>
                </c:ext>
              </c:extLst>
            </c:dLbl>
            <c:dLbl>
              <c:idx val="1"/>
              <c:layout>
                <c:manualLayout>
                  <c:x val="-0.13790602587323933"/>
                  <c:y val="0.1944864773965452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BB8-483C-99D5-4258C8E10AE4}"/>
                </c:ext>
              </c:extLst>
            </c:dLbl>
            <c:dLbl>
              <c:idx val="2"/>
              <c:layout>
                <c:manualLayout>
                  <c:x val="-0.15605155559340253"/>
                  <c:y val="2.018255897511318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BB8-483C-99D5-4258C8E10AE4}"/>
                </c:ext>
              </c:extLst>
            </c:dLbl>
            <c:dLbl>
              <c:idx val="3"/>
              <c:layout>
                <c:manualLayout>
                  <c:x val="-0.20322993286582638"/>
                  <c:y val="7.889545781180608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BB8-483C-99D5-4258C8E10AE4}"/>
                </c:ext>
              </c:extLst>
            </c:dLbl>
            <c:dLbl>
              <c:idx val="4"/>
              <c:layout>
                <c:manualLayout>
                  <c:x val="0.21230269772590793"/>
                  <c:y val="-8.256501398909939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BB8-483C-99D5-4258C8E10AE4}"/>
                </c:ext>
              </c:extLst>
            </c:dLbl>
            <c:dLbl>
              <c:idx val="5"/>
              <c:layout>
                <c:manualLayout>
                  <c:x val="-8.1654883740733875E-2"/>
                  <c:y val="0.1284344662052656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BB8-483C-99D5-4258C8E10AE4}"/>
                </c:ext>
              </c:extLst>
            </c:dLbl>
            <c:dLbl>
              <c:idx val="6"/>
              <c:layout>
                <c:manualLayout>
                  <c:x val="5.0807483216456596E-2"/>
                  <c:y val="0.1284344662052656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BB8-483C-99D5-4258C8E10AE4}"/>
                </c:ext>
              </c:extLst>
            </c:dLbl>
            <c:numFmt formatCode="0.00%" sourceLinked="0"/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'Risk_Management(L)'!$B$3:$B$34</c15:sqref>
                  </c15:fullRef>
                </c:ext>
              </c:extLst>
              <c:f>('Risk_Management(L)'!$B$3,'Risk_Management(L)'!$B$7,'Risk_Management(L)'!$B$17,'Risk_Management(L)'!$B$21:$B$22,'Risk_Management(L)'!$B$26,'Risk_Management(L)'!$B$34)</c:f>
              <c:strCache>
                <c:ptCount val="7"/>
                <c:pt idx="0">
                  <c:v>Account Equity</c:v>
                </c:pt>
                <c:pt idx="1">
                  <c:v>Position Risk Value</c:v>
                </c:pt>
                <c:pt idx="2">
                  <c:v>Stop Loss in $</c:v>
                </c:pt>
                <c:pt idx="3">
                  <c:v>Position Cost</c:v>
                </c:pt>
                <c:pt idx="4">
                  <c:v>Position Value</c:v>
                </c:pt>
                <c:pt idx="5">
                  <c:v>Limit Profit in $</c:v>
                </c:pt>
                <c:pt idx="6">
                  <c:v>Value at Risk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'Risk_Management(L)'!$C$3:$C$34</c15:sqref>
                  </c15:fullRef>
                </c:ext>
              </c:extLst>
              <c:f>('Risk_Management(L)'!$C$3,'Risk_Management(L)'!$C$7,'Risk_Management(L)'!$C$17,'Risk_Management(L)'!$C$21:$C$22,'Risk_Management(L)'!$C$26,'Risk_Management(L)'!$C$34)</c:f>
              <c:numCache>
                <c:formatCode>General</c:formatCode>
                <c:ptCount val="7"/>
                <c:pt idx="0" formatCode="_(&quot;$&quot;* #,##0.00_);_(&quot;$&quot;* \(#,##0.00\);_(&quot;$&quot;* &quot;-&quot;??_);_(@_)">
                  <c:v>7030.5</c:v>
                </c:pt>
                <c:pt idx="1" formatCode="_(&quot;$&quot;* #,##0.00_);_(&quot;$&quot;* \(#,##0.00\);_(&quot;$&quot;* &quot;-&quot;??_);_(@_)">
                  <c:v>70.305000000000007</c:v>
                </c:pt>
                <c:pt idx="2" formatCode="_(&quot;$&quot;* #,##0.00_);_(&quot;$&quot;* \(#,##0.00\);_(&quot;$&quot;* &quot;-&quot;??_);_(@_)">
                  <c:v>80</c:v>
                </c:pt>
                <c:pt idx="3" formatCode="_(&quot;$&quot;* #,##0.00_);_(&quot;$&quot;* \(#,##0.00\);_(&quot;$&quot;* &quot;-&quot;??_);_(@_)">
                  <c:v>172</c:v>
                </c:pt>
                <c:pt idx="4" formatCode="_(&quot;$&quot;* #,##0.00_);_(&quot;$&quot;* \(#,##0.00\);_(&quot;$&quot;* &quot;-&quot;??_);_(@_)">
                  <c:v>32806.239999999998</c:v>
                </c:pt>
                <c:pt idx="5" formatCode="_(&quot;$&quot;* #,##0.00_);_(&quot;$&quot;* \(#,##0.00\);_(&quot;$&quot;* &quot;-&quot;??_);_(@_)">
                  <c:v>160</c:v>
                </c:pt>
                <c:pt idx="6" formatCode="_(&quot;$&quot;* #,##0.00_);_(&quot;$&quot;* \(#,##0.00\);_(&quot;$&quot;* &quot;-&quot;??_);_(@_)">
                  <c:v>315.6490481455146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/>
            </c:ext>
            <c:ext xmlns:c16="http://schemas.microsoft.com/office/drawing/2014/chart" uri="{C3380CC4-5D6E-409C-BE32-E72D297353CC}">
              <c16:uniqueId val="{0000000E-DBB8-483C-99D5-4258C8E10A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2.3495328735346321E-2"/>
          <c:w val="0.96491191009029342"/>
          <c:h val="0.1218312600941802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rgbClr val="00206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59532</xdr:colOff>
      <xdr:row>1</xdr:row>
      <xdr:rowOff>19526</xdr:rowOff>
    </xdr:from>
    <xdr:to>
      <xdr:col>11</xdr:col>
      <xdr:colOff>210502</xdr:colOff>
      <xdr:row>34</xdr:row>
      <xdr:rowOff>154781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EA9182C-B27B-40AE-A418-9B87507DA9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fef676c3fcc2eced/Documents/RMI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ef676c3fcc2eced\Desktop\PBOX2020%2520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edgie"/>
      <sheetName val="Loss_Recovery"/>
      <sheetName val="Risk_Management(L)"/>
      <sheetName val="Risk_Management (M)"/>
      <sheetName val="Expectancy Simulation"/>
      <sheetName val="Sheet1"/>
      <sheetName val="TACM++"/>
      <sheetName val="MTD"/>
      <sheetName val="Strategie Inventory"/>
    </sheetNames>
    <sheetDataSet>
      <sheetData sheetId="0"/>
      <sheetData sheetId="1"/>
      <sheetData sheetId="2">
        <row r="3">
          <cell r="B3" t="str">
            <v>Account Equity</v>
          </cell>
          <cell r="C3">
            <v>7030.5</v>
          </cell>
        </row>
        <row r="5">
          <cell r="B5" t="str">
            <v>Position Risk Percentage</v>
          </cell>
          <cell r="C5">
            <v>0.01</v>
          </cell>
        </row>
        <row r="6">
          <cell r="B6" t="str">
            <v>Reward to Risk Ratio</v>
          </cell>
          <cell r="C6">
            <v>2</v>
          </cell>
        </row>
        <row r="7">
          <cell r="B7" t="str">
            <v>Position Risk Value</v>
          </cell>
          <cell r="C7">
            <v>70.305000000000007</v>
          </cell>
        </row>
        <row r="9">
          <cell r="B9" t="str">
            <v>Instrument</v>
          </cell>
          <cell r="C9" t="str">
            <v>SPX500</v>
          </cell>
        </row>
        <row r="10">
          <cell r="B10" t="str">
            <v xml:space="preserve">Bid Price </v>
          </cell>
          <cell r="C10">
            <v>4100.78</v>
          </cell>
        </row>
        <row r="11">
          <cell r="B11" t="str">
            <v>Ask Price</v>
          </cell>
          <cell r="C11">
            <v>4101.18</v>
          </cell>
        </row>
        <row r="12">
          <cell r="B12" t="str">
            <v>Spread</v>
          </cell>
          <cell r="C12">
            <v>4.000000000005457</v>
          </cell>
        </row>
        <row r="13">
          <cell r="B13" t="str">
            <v>MMR</v>
          </cell>
          <cell r="C13">
            <v>21.5</v>
          </cell>
        </row>
        <row r="14">
          <cell r="B14" t="str">
            <v>Pip Cost</v>
          </cell>
          <cell r="C14">
            <v>0.1</v>
          </cell>
        </row>
        <row r="15">
          <cell r="B15" t="str">
            <v>Lot Size</v>
          </cell>
          <cell r="C15">
            <v>1</v>
          </cell>
        </row>
        <row r="16">
          <cell r="B16" t="str">
            <v>Stop Loss in Pips</v>
          </cell>
          <cell r="C16">
            <v>100</v>
          </cell>
        </row>
        <row r="17">
          <cell r="B17" t="str">
            <v>Stop Loss in $</v>
          </cell>
          <cell r="C17">
            <v>80</v>
          </cell>
        </row>
        <row r="18">
          <cell r="B18" t="str">
            <v>Stop Loss Price</v>
          </cell>
          <cell r="C18">
            <v>4090.7799999999997</v>
          </cell>
        </row>
        <row r="19">
          <cell r="B19" t="str">
            <v>Pip Value</v>
          </cell>
          <cell r="C19">
            <v>10</v>
          </cell>
        </row>
        <row r="20">
          <cell r="B20" t="str">
            <v>Lots</v>
          </cell>
          <cell r="C20">
            <v>8</v>
          </cell>
        </row>
        <row r="21">
          <cell r="B21" t="str">
            <v>Position Cost</v>
          </cell>
          <cell r="C21">
            <v>172</v>
          </cell>
        </row>
        <row r="22">
          <cell r="B22" t="str">
            <v>Position Value</v>
          </cell>
          <cell r="C22">
            <v>32806.239999999998</v>
          </cell>
        </row>
        <row r="23">
          <cell r="B23" t="str">
            <v>Applied Leverage</v>
          </cell>
          <cell r="C23">
            <v>4.6662740914586438</v>
          </cell>
        </row>
        <row r="25">
          <cell r="B25" t="str">
            <v>Limit Profit in Pips</v>
          </cell>
          <cell r="C25">
            <v>200</v>
          </cell>
        </row>
        <row r="26">
          <cell r="B26" t="str">
            <v>Limit Profit in $</v>
          </cell>
          <cell r="C26">
            <v>160</v>
          </cell>
        </row>
        <row r="27">
          <cell r="B27" t="str">
            <v>Profit Target Price</v>
          </cell>
          <cell r="C27">
            <v>4120.78</v>
          </cell>
        </row>
        <row r="28">
          <cell r="B28" t="str">
            <v>Position Profit Margin %</v>
          </cell>
          <cell r="C28">
            <v>2.2757983073750088E-2</v>
          </cell>
        </row>
        <row r="30">
          <cell r="B30" t="str">
            <v>Expected Volatility</v>
          </cell>
          <cell r="C30">
            <v>5.33E-2</v>
          </cell>
        </row>
        <row r="31">
          <cell r="B31" t="str">
            <v>Time (days)</v>
          </cell>
          <cell r="C31">
            <v>5</v>
          </cell>
        </row>
        <row r="32">
          <cell r="B32" t="str">
            <v>Confidence level</v>
          </cell>
          <cell r="C32">
            <v>0.9</v>
          </cell>
        </row>
        <row r="33">
          <cell r="B33" t="str">
            <v>Stress event</v>
          </cell>
          <cell r="C33">
            <v>1.2815515655446006</v>
          </cell>
        </row>
        <row r="34">
          <cell r="B34" t="str">
            <v>Value at Risk</v>
          </cell>
          <cell r="C34">
            <v>315.6490481455146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ddeLink xmlns:r="http://schemas.openxmlformats.org/officeDocument/2006/relationships" ddeService="TS2ACCOUNTS" ddeTopic="01507981">
    <ddeItems>
      <ddeItem name="EQUITY" advise="1">
        <values>
          <value>
            <val>7030.5</val>
          </value>
        </values>
      </ddeItem>
      <ddeItem name="StdDocumentName" ole="1" advise="1"/>
    </ddeItems>
  </ddeLin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ddeLink xmlns:r="http://schemas.openxmlformats.org/officeDocument/2006/relationships" ddeService="TS2OFFERS" ddeTopic="SPX500">
    <ddeItems>
      <ddeItem name="ASK" advise="1">
        <values>
          <value>
            <val>4101.18</val>
          </value>
        </values>
      </ddeItem>
      <ddeItem name="BID" advise="1">
        <values>
          <value>
            <val>4100.78</val>
          </value>
        </values>
      </ddeItem>
      <ddeItem name="StdDocumentName" ole="1" advise="1"/>
    </ddeItems>
  </ddeLin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 de Negocio"/>
      <sheetName val="Capital_Social"/>
      <sheetName val="Flujos_Capital"/>
      <sheetName val="Portfolio_Consolidado"/>
      <sheetName val="BUND"/>
      <sheetName val="GER30"/>
      <sheetName val="EURUSD"/>
      <sheetName val="NAS100"/>
      <sheetName val="SPX500"/>
      <sheetName val="XAUUSD"/>
      <sheetName val="Balance_General"/>
      <sheetName val="Strategy Process"/>
      <sheetName val="S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">
          <cell r="H2">
            <v>22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29FAA-FCDC-4249-8868-94315D036D51}">
  <sheetPr>
    <pageSetUpPr fitToPage="1"/>
  </sheetPr>
  <dimension ref="A1:X35"/>
  <sheetViews>
    <sheetView tabSelected="1" zoomScale="90" zoomScaleNormal="90" workbookViewId="0">
      <selection activeCell="C3" sqref="C3"/>
    </sheetView>
  </sheetViews>
  <sheetFormatPr defaultColWidth="8.88671875" defaultRowHeight="14.4" x14ac:dyDescent="0.3"/>
  <cols>
    <col min="1" max="1" width="4" style="52" customWidth="1"/>
    <col min="2" max="2" width="43" style="53" customWidth="1"/>
    <col min="3" max="3" width="27.33203125" style="54" customWidth="1"/>
    <col min="4" max="4" width="16.5546875" style="55" bestFit="1" customWidth="1"/>
    <col min="5" max="5" width="1.33203125" style="2" customWidth="1"/>
    <col min="6" max="10" width="17" style="2" customWidth="1"/>
    <col min="11" max="24" width="8.88671875" style="2"/>
    <col min="25" max="16384" width="8.88671875" style="53"/>
  </cols>
  <sheetData>
    <row r="1" spans="1:12" ht="34.799999999999997" customHeight="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ht="15.6" x14ac:dyDescent="0.3">
      <c r="A2" s="3"/>
      <c r="B2" s="4"/>
      <c r="C2" s="5"/>
      <c r="D2" s="6"/>
    </row>
    <row r="3" spans="1:12" ht="18" x14ac:dyDescent="0.35">
      <c r="A3" s="7"/>
      <c r="B3" s="8" t="s">
        <v>1</v>
      </c>
      <c r="C3" s="9" cm="1">
        <f t="array" ref="C3">[2]!EQUITY</f>
        <v>7030.5</v>
      </c>
      <c r="D3" s="10"/>
    </row>
    <row r="4" spans="1:12" ht="12.6" customHeight="1" x14ac:dyDescent="0.3">
      <c r="A4" s="7"/>
      <c r="B4" s="8"/>
      <c r="C4" s="11"/>
      <c r="D4" s="12"/>
    </row>
    <row r="5" spans="1:12" ht="18" x14ac:dyDescent="0.35">
      <c r="A5" s="7"/>
      <c r="B5" s="8" t="s">
        <v>2</v>
      </c>
      <c r="C5" s="13">
        <v>0.01</v>
      </c>
      <c r="D5" s="10"/>
    </row>
    <row r="6" spans="1:12" ht="18" x14ac:dyDescent="0.35">
      <c r="A6" s="7"/>
      <c r="B6" s="8" t="s">
        <v>3</v>
      </c>
      <c r="C6" s="14">
        <v>2</v>
      </c>
      <c r="D6" s="15" t="s">
        <v>4</v>
      </c>
    </row>
    <row r="7" spans="1:12" ht="18" x14ac:dyDescent="0.35">
      <c r="A7" s="7"/>
      <c r="B7" s="16" t="s">
        <v>5</v>
      </c>
      <c r="C7" s="17">
        <f>C3*C5</f>
        <v>70.305000000000007</v>
      </c>
      <c r="D7" s="18"/>
    </row>
    <row r="8" spans="1:12" ht="12.6" customHeight="1" x14ac:dyDescent="0.3">
      <c r="A8" s="7"/>
      <c r="B8" s="8"/>
      <c r="C8" s="19"/>
      <c r="D8" s="12"/>
    </row>
    <row r="9" spans="1:12" ht="17.399999999999999" customHeight="1" x14ac:dyDescent="0.35">
      <c r="A9" s="7"/>
      <c r="B9" s="8" t="s">
        <v>6</v>
      </c>
      <c r="C9" s="20" t="s">
        <v>7</v>
      </c>
      <c r="D9" s="10"/>
      <c r="E9" s="21"/>
    </row>
    <row r="10" spans="1:12" ht="18" x14ac:dyDescent="0.35">
      <c r="A10" s="7"/>
      <c r="B10" s="8" t="s">
        <v>8</v>
      </c>
      <c r="C10" s="22" cm="1">
        <f t="array" ref="C10">[3]!BID</f>
        <v>4100.78</v>
      </c>
      <c r="D10" s="10"/>
      <c r="E10" s="21"/>
    </row>
    <row r="11" spans="1:12" ht="18" x14ac:dyDescent="0.35">
      <c r="A11" s="7"/>
      <c r="B11" s="8" t="s">
        <v>9</v>
      </c>
      <c r="C11" s="22" cm="1">
        <f t="array" ref="C11">[3]!ASK</f>
        <v>4101.18</v>
      </c>
      <c r="D11" s="10"/>
      <c r="E11" s="21"/>
    </row>
    <row r="12" spans="1:12" ht="18" x14ac:dyDescent="0.35">
      <c r="A12" s="7"/>
      <c r="B12" s="8" t="s">
        <v>10</v>
      </c>
      <c r="C12" s="14">
        <f>(C11-C10)*10</f>
        <v>4.000000000005457</v>
      </c>
      <c r="D12" s="23"/>
      <c r="E12" s="21"/>
    </row>
    <row r="13" spans="1:12" ht="18" x14ac:dyDescent="0.35">
      <c r="A13" s="7"/>
      <c r="B13" s="8" t="s">
        <v>11</v>
      </c>
      <c r="C13" s="9">
        <v>21.5</v>
      </c>
      <c r="D13" s="10"/>
    </row>
    <row r="14" spans="1:12" ht="18" x14ac:dyDescent="0.35">
      <c r="A14" s="7"/>
      <c r="B14" s="8" t="s">
        <v>12</v>
      </c>
      <c r="C14" s="9">
        <v>0.1</v>
      </c>
      <c r="D14" s="10"/>
    </row>
    <row r="15" spans="1:12" ht="18" x14ac:dyDescent="0.35">
      <c r="A15" s="7"/>
      <c r="B15" s="8" t="s">
        <v>13</v>
      </c>
      <c r="C15" s="24">
        <v>1</v>
      </c>
      <c r="D15" s="10"/>
    </row>
    <row r="16" spans="1:12" s="2" customFormat="1" ht="18" x14ac:dyDescent="0.35">
      <c r="A16" s="7"/>
      <c r="B16" s="8" t="s">
        <v>14</v>
      </c>
      <c r="C16" s="14">
        <v>100</v>
      </c>
      <c r="D16" s="10"/>
    </row>
    <row r="17" spans="1:4" s="2" customFormat="1" ht="18" x14ac:dyDescent="0.35">
      <c r="A17" s="7"/>
      <c r="B17" s="16" t="s">
        <v>15</v>
      </c>
      <c r="C17" s="25">
        <f>C14*C20*C16</f>
        <v>80</v>
      </c>
      <c r="D17" s="26"/>
    </row>
    <row r="18" spans="1:4" s="2" customFormat="1" ht="18" x14ac:dyDescent="0.35">
      <c r="A18" s="7"/>
      <c r="B18" s="16" t="s">
        <v>16</v>
      </c>
      <c r="C18" s="25">
        <f>C10-(C16*C14)</f>
        <v>4090.7799999999997</v>
      </c>
      <c r="D18" s="26">
        <f>(C10-C18)/C10*-1</f>
        <v>-2.4385604689839495E-3</v>
      </c>
    </row>
    <row r="19" spans="1:4" s="2" customFormat="1" ht="18" x14ac:dyDescent="0.35">
      <c r="A19" s="7"/>
      <c r="B19" s="16" t="s">
        <v>17</v>
      </c>
      <c r="C19" s="27">
        <f>C14*C16</f>
        <v>10</v>
      </c>
      <c r="D19" s="28"/>
    </row>
    <row r="20" spans="1:4" s="2" customFormat="1" ht="18" x14ac:dyDescent="0.35">
      <c r="A20" s="7"/>
      <c r="B20" s="16" t="s">
        <v>18</v>
      </c>
      <c r="C20" s="29">
        <f>ROUNDUP(C7/C19,0.01)</f>
        <v>8</v>
      </c>
      <c r="D20" s="28"/>
    </row>
    <row r="21" spans="1:4" s="2" customFormat="1" ht="18" x14ac:dyDescent="0.35">
      <c r="A21" s="7"/>
      <c r="B21" s="16" t="s">
        <v>19</v>
      </c>
      <c r="C21" s="27">
        <f>(C20*C13)</f>
        <v>172</v>
      </c>
      <c r="D21" s="30"/>
    </row>
    <row r="22" spans="1:4" s="2" customFormat="1" ht="18" x14ac:dyDescent="0.35">
      <c r="A22" s="7"/>
      <c r="B22" s="16" t="s">
        <v>20</v>
      </c>
      <c r="C22" s="27">
        <f>(C20*C15)*C10</f>
        <v>32806.239999999998</v>
      </c>
      <c r="D22" s="31"/>
    </row>
    <row r="23" spans="1:4" s="2" customFormat="1" ht="18" x14ac:dyDescent="0.35">
      <c r="A23" s="7"/>
      <c r="B23" s="16" t="s">
        <v>21</v>
      </c>
      <c r="C23" s="32">
        <f>((C15*C20*(C10)/C3))</f>
        <v>4.6662740914586438</v>
      </c>
      <c r="D23" s="31" t="s">
        <v>4</v>
      </c>
    </row>
    <row r="24" spans="1:4" s="2" customFormat="1" ht="13.95" customHeight="1" x14ac:dyDescent="0.3">
      <c r="A24" s="7"/>
      <c r="B24" s="16"/>
      <c r="C24" s="33"/>
      <c r="D24" s="12"/>
    </row>
    <row r="25" spans="1:4" s="2" customFormat="1" ht="18" x14ac:dyDescent="0.35">
      <c r="A25" s="7"/>
      <c r="B25" s="16" t="s">
        <v>22</v>
      </c>
      <c r="C25" s="34">
        <f>C16*C6</f>
        <v>200</v>
      </c>
      <c r="D25" s="35"/>
    </row>
    <row r="26" spans="1:4" s="2" customFormat="1" ht="18" x14ac:dyDescent="0.35">
      <c r="A26" s="7"/>
      <c r="B26" s="16" t="s">
        <v>23</v>
      </c>
      <c r="C26" s="36">
        <f>C14*C25*C20</f>
        <v>160</v>
      </c>
      <c r="D26" s="35"/>
    </row>
    <row r="27" spans="1:4" s="2" customFormat="1" ht="18" x14ac:dyDescent="0.35">
      <c r="A27" s="7"/>
      <c r="B27" s="16" t="s">
        <v>24</v>
      </c>
      <c r="C27" s="37">
        <f>C10+(C25*C14)</f>
        <v>4120.78</v>
      </c>
      <c r="D27" s="38">
        <f>(C27-C10)/C10</f>
        <v>4.8771209379678991E-3</v>
      </c>
    </row>
    <row r="28" spans="1:4" s="2" customFormat="1" ht="18" x14ac:dyDescent="0.35">
      <c r="A28" s="7"/>
      <c r="B28" s="16" t="s">
        <v>25</v>
      </c>
      <c r="C28" s="39">
        <f>C26/C3</f>
        <v>2.2757983073750088E-2</v>
      </c>
      <c r="D28" s="40"/>
    </row>
    <row r="29" spans="1:4" s="2" customFormat="1" ht="15.6" customHeight="1" x14ac:dyDescent="0.3">
      <c r="A29" s="7"/>
      <c r="B29" s="41"/>
      <c r="C29" s="42"/>
      <c r="D29" s="42"/>
    </row>
    <row r="30" spans="1:4" s="2" customFormat="1" ht="18" x14ac:dyDescent="0.35">
      <c r="A30" s="7"/>
      <c r="B30" s="8" t="s">
        <v>26</v>
      </c>
      <c r="C30" s="13">
        <v>5.33E-2</v>
      </c>
      <c r="D30" s="43"/>
    </row>
    <row r="31" spans="1:4" s="2" customFormat="1" ht="18" x14ac:dyDescent="0.35">
      <c r="A31" s="7"/>
      <c r="B31" s="8" t="s">
        <v>27</v>
      </c>
      <c r="C31" s="20">
        <v>5</v>
      </c>
      <c r="D31" s="10"/>
    </row>
    <row r="32" spans="1:4" s="2" customFormat="1" ht="18" x14ac:dyDescent="0.35">
      <c r="A32" s="7"/>
      <c r="B32" s="8" t="s">
        <v>28</v>
      </c>
      <c r="C32" s="44">
        <v>0.9</v>
      </c>
      <c r="D32" s="45"/>
    </row>
    <row r="33" spans="1:4" s="2" customFormat="1" ht="18" x14ac:dyDescent="0.35">
      <c r="A33" s="7"/>
      <c r="B33" s="16" t="s">
        <v>29</v>
      </c>
      <c r="C33" s="46">
        <f>NORMSINV(C32)</f>
        <v>1.2815515655446006</v>
      </c>
      <c r="D33" s="28"/>
    </row>
    <row r="34" spans="1:4" s="2" customFormat="1" ht="18" x14ac:dyDescent="0.35">
      <c r="A34" s="7"/>
      <c r="B34" s="16" t="s">
        <v>30</v>
      </c>
      <c r="C34" s="47">
        <f>C22*C33*C30*SQRT(C31/252)</f>
        <v>315.6490481455146</v>
      </c>
      <c r="D34" s="48"/>
    </row>
    <row r="35" spans="1:4" s="2" customFormat="1" ht="13.8" x14ac:dyDescent="0.25">
      <c r="A35" s="7"/>
      <c r="B35" s="49"/>
      <c r="C35" s="50"/>
      <c r="D35" s="51"/>
    </row>
  </sheetData>
  <mergeCells count="1">
    <mergeCell ref="A1:L1"/>
  </mergeCells>
  <pageMargins left="0.7" right="0.7" top="0.75" bottom="0.75" header="0.3" footer="0.3"/>
  <pageSetup scale="61" orientation="landscape" horizontalDpi="300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Risk_Management(L)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jafeq</dc:creator>
  <cp:lastModifiedBy>jafeq</cp:lastModifiedBy>
  <dcterms:created xsi:type="dcterms:W3CDTF">2021-04-09T19:03:53Z</dcterms:created>
  <dcterms:modified xsi:type="dcterms:W3CDTF">2021-04-09T19:22:37Z</dcterms:modified>
</cp:coreProperties>
</file>